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300" activeTab="0"/>
  </bookViews>
  <sheets>
    <sheet name="Best" sheetId="1" r:id="rId1"/>
    <sheet name="Rickman 87" sheetId="2" r:id="rId2"/>
    <sheet name="Shape" sheetId="3" r:id="rId3"/>
  </sheets>
  <definedNames/>
  <calcPr fullCalcOnLoad="1"/>
</workbook>
</file>

<file path=xl/sharedStrings.xml><?xml version="1.0" encoding="utf-8"?>
<sst xmlns="http://schemas.openxmlformats.org/spreadsheetml/2006/main" count="201" uniqueCount="132">
  <si>
    <t>Density of Cometary Nuclei</t>
  </si>
  <si>
    <t>Name</t>
  </si>
  <si>
    <t>M</t>
  </si>
  <si>
    <t>r</t>
  </si>
  <si>
    <t>&lt;σ</t>
  </si>
  <si>
    <t>&gt;σ</t>
  </si>
  <si>
    <t>Vol</t>
  </si>
  <si>
    <t>Best M</t>
  </si>
  <si>
    <t>Best Vol</t>
  </si>
  <si>
    <r>
      <t xml:space="preserve">Best </t>
    </r>
    <r>
      <rPr>
        <sz val="10"/>
        <rFont val="Symbol"/>
        <family val="0"/>
      </rPr>
      <t>r</t>
    </r>
  </si>
  <si>
    <t>[g]</t>
  </si>
  <si>
    <r>
      <t>[g cm</t>
    </r>
    <r>
      <rPr>
        <vertAlign val="superscript"/>
        <sz val="10"/>
        <rFont val="Verdana"/>
        <family val="2"/>
      </rPr>
      <t>-3</t>
    </r>
    <r>
      <rPr>
        <sz val="10"/>
        <rFont val="Verdana"/>
        <family val="2"/>
      </rPr>
      <t>]</t>
    </r>
  </si>
  <si>
    <r>
      <t>[cm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]</t>
    </r>
  </si>
  <si>
    <t>P/Halley</t>
  </si>
  <si>
    <t>geometric mean of limits</t>
  </si>
  <si>
    <t>Rickman et al. 1987</t>
  </si>
  <si>
    <t>0.60</t>
  </si>
  <si>
    <t>non-grav</t>
  </si>
  <si>
    <t>Sagdeev et al. 1988</t>
  </si>
  <si>
    <t>P/Tempel 1</t>
  </si>
  <si>
    <t>0.40</t>
  </si>
  <si>
    <t>Ejecta fallback</t>
  </si>
  <si>
    <r>
      <t xml:space="preserve">Richardson, J. E., H. J. Melosh, C. M. Lisse, and B. Carcich.  A ballistics analysis of the Deep Impact ejecta plume: Determining Comet Tempel 1’s gravity, mass, and density. </t>
    </r>
    <r>
      <rPr>
        <i/>
        <sz val="10"/>
        <rFont val="Verdana"/>
        <family val="2"/>
      </rPr>
      <t>Icarus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190</t>
    </r>
    <r>
      <rPr>
        <sz val="10"/>
        <rFont val="Verdana"/>
        <family val="2"/>
      </rPr>
      <t>, 357-390 (2007).</t>
    </r>
  </si>
  <si>
    <t>Davidsson et al. 2007</t>
  </si>
  <si>
    <t>P/Borrelly</t>
  </si>
  <si>
    <t>non-grav,4x4x8</t>
  </si>
  <si>
    <t>Farnham &amp; Cochran 2002</t>
  </si>
  <si>
    <t>non-grav, prolate spheroid 3.6x3.6x8.8</t>
  </si>
  <si>
    <t>Davidsson &amp; Gutierrez 2004</t>
  </si>
  <si>
    <t>P/Churyumov-Gerasimenko</t>
  </si>
  <si>
    <r>
      <t xml:space="preserve">Non-grav; mass really an upper limit equiv to </t>
    </r>
    <r>
      <rPr>
        <sz val="10"/>
        <color indexed="8"/>
        <rFont val="Symbol"/>
        <family val="0"/>
      </rPr>
      <t>r</t>
    </r>
    <r>
      <rPr>
        <sz val="10"/>
        <color indexed="8"/>
        <rFont val="Verdana"/>
        <family val="2"/>
      </rPr>
      <t>&lt;-.50 G/CC</t>
    </r>
  </si>
  <si>
    <t>Davidsson &amp; Gutierrez 2005</t>
  </si>
  <si>
    <t>P/Wild 2</t>
  </si>
  <si>
    <t>non-grav, assumed pole &amp; rot</t>
  </si>
  <si>
    <t>Davidsson &amp; Gutierrez 2004 DPS abstract</t>
  </si>
  <si>
    <t>mass upper limit, non-grav, volume from Duxbury triaxial</t>
  </si>
  <si>
    <t>Davidsson and Gutierrez 2006 Icarus</t>
  </si>
  <si>
    <t>P/Arrest</t>
  </si>
  <si>
    <t>P/Honda-Mrkos-Pajusakova</t>
  </si>
  <si>
    <t>P/Encke</t>
  </si>
  <si>
    <t>Rickman et al. (1988)</t>
  </si>
  <si>
    <t>low M</t>
  </si>
  <si>
    <t>high M</t>
  </si>
  <si>
    <t>R_PS</t>
  </si>
  <si>
    <t>[km]</t>
  </si>
  <si>
    <t>[cm^3]</t>
  </si>
  <si>
    <t>P/Grigg-Skjellerup</t>
  </si>
  <si>
    <t>P/Tempel 2</t>
  </si>
  <si>
    <t>P/Tuttle-Giacobini-Kresak</t>
  </si>
  <si>
    <t>P/Forbes</t>
  </si>
  <si>
    <t>P/d'Arrest</t>
  </si>
  <si>
    <t>P/Kopff</t>
  </si>
  <si>
    <t>P/Schwassmann-Wachmann 2</t>
  </si>
  <si>
    <t>P/Wolf-Harrington</t>
  </si>
  <si>
    <t>P/Giacobini-Zinner</t>
  </si>
  <si>
    <t>P/Churymov-Gerasimenko</t>
  </si>
  <si>
    <t>P/Tsuchinshan 1</t>
  </si>
  <si>
    <t>only Tancredi</t>
  </si>
  <si>
    <t>P/Gunn</t>
  </si>
  <si>
    <t>P/Brooks 2</t>
  </si>
  <si>
    <t>P/Finlay</t>
  </si>
  <si>
    <t>P/Daniel</t>
  </si>
  <si>
    <t>P/Faye</t>
  </si>
  <si>
    <t>P/Ashbrook-Jackson</t>
  </si>
  <si>
    <t>P/Schaumasse</t>
  </si>
  <si>
    <t>P/Comas Sola</t>
  </si>
  <si>
    <t>P/Kearns-Kwee</t>
  </si>
  <si>
    <t>P/Tuttle</t>
  </si>
  <si>
    <t>NIC</t>
  </si>
  <si>
    <t>P/Crommeiin</t>
  </si>
  <si>
    <t>P/Stephan-Oterma</t>
  </si>
  <si>
    <t>P/Olbers</t>
  </si>
  <si>
    <t>P/Pons-Brooks</t>
  </si>
  <si>
    <t xml:space="preserve">Volume estimates from new sbn dataset on shapes </t>
  </si>
  <si>
    <t>P #</t>
  </si>
  <si>
    <t>a</t>
  </si>
  <si>
    <r>
      <t>s</t>
    </r>
    <r>
      <rPr>
        <b/>
        <sz val="10"/>
        <rFont val="Verdana"/>
        <family val="2"/>
      </rPr>
      <t>(a)</t>
    </r>
  </si>
  <si>
    <t>b</t>
  </si>
  <si>
    <r>
      <t>s</t>
    </r>
    <r>
      <rPr>
        <b/>
        <sz val="10"/>
        <rFont val="Verdana"/>
        <family val="2"/>
      </rPr>
      <t>(b)</t>
    </r>
  </si>
  <si>
    <t>c</t>
  </si>
  <si>
    <r>
      <t>s(</t>
    </r>
    <r>
      <rPr>
        <b/>
        <sz val="10"/>
        <rFont val="Verdana"/>
        <family val="2"/>
      </rPr>
      <t>c</t>
    </r>
    <r>
      <rPr>
        <b/>
        <sz val="10"/>
        <rFont val="Symbol"/>
        <family val="0"/>
      </rPr>
      <t>)</t>
    </r>
  </si>
  <si>
    <t>a/b</t>
  </si>
  <si>
    <r>
      <t>s</t>
    </r>
    <r>
      <rPr>
        <b/>
        <sz val="10"/>
        <rFont val="Verdana"/>
        <family val="2"/>
      </rPr>
      <t>(a/b)</t>
    </r>
  </si>
  <si>
    <t>a/c</t>
  </si>
  <si>
    <t>Method &amp; Reference</t>
  </si>
  <si>
    <t>Area</t>
  </si>
  <si>
    <t>Volume</t>
  </si>
  <si>
    <t>Model Area</t>
  </si>
  <si>
    <t>Model Volume</t>
  </si>
  <si>
    <r>
      <t>R</t>
    </r>
    <r>
      <rPr>
        <b/>
        <vertAlign val="subscript"/>
        <sz val="10"/>
        <rFont val="Verdana"/>
        <family val="2"/>
      </rPr>
      <t>vol</t>
    </r>
  </si>
  <si>
    <t>Cross Section max &amp; min</t>
  </si>
  <si>
    <t>Radii max &amp; min</t>
  </si>
  <si>
    <r>
      <t>[cm</t>
    </r>
    <r>
      <rPr>
        <b/>
        <vertAlign val="superscript"/>
        <sz val="10"/>
        <rFont val="Verdana"/>
        <family val="2"/>
      </rPr>
      <t>2</t>
    </r>
    <r>
      <rPr>
        <b/>
        <sz val="10"/>
        <rFont val="Verdana"/>
        <family val="2"/>
      </rPr>
      <t>]</t>
    </r>
  </si>
  <si>
    <r>
      <t>[cm</t>
    </r>
    <r>
      <rPr>
        <b/>
        <vertAlign val="superscript"/>
        <sz val="10"/>
        <rFont val="Verdana"/>
        <family val="2"/>
      </rPr>
      <t>3</t>
    </r>
    <r>
      <rPr>
        <b/>
        <sz val="10"/>
        <rFont val="Verdana"/>
        <family val="2"/>
      </rPr>
      <t>]</t>
    </r>
  </si>
  <si>
    <r>
      <t>[km</t>
    </r>
    <r>
      <rPr>
        <b/>
        <vertAlign val="superscript"/>
        <sz val="10"/>
        <rFont val="Verdana"/>
        <family val="2"/>
      </rPr>
      <t>2</t>
    </r>
    <r>
      <rPr>
        <b/>
        <sz val="10"/>
        <rFont val="Verdana"/>
        <family val="2"/>
      </rPr>
      <t>]</t>
    </r>
  </si>
  <si>
    <r>
      <t>[km</t>
    </r>
    <r>
      <rPr>
        <b/>
        <vertAlign val="superscript"/>
        <sz val="10"/>
        <rFont val="Verdana"/>
        <family val="2"/>
      </rPr>
      <t>3</t>
    </r>
    <r>
      <rPr>
        <b/>
        <sz val="10"/>
        <rFont val="Verdana"/>
        <family val="2"/>
      </rPr>
      <t>]</t>
    </r>
  </si>
  <si>
    <t>P/Halley 1</t>
  </si>
  <si>
    <t>Vega 1,2, TVS in situ imaging (Merenyi et al., 1990)</t>
  </si>
  <si>
    <t>Giotto HMC in situ imaging (Keller et al., 1994)</t>
  </si>
  <si>
    <t>(cited in book)</t>
  </si>
  <si>
    <t>P/Encke 1</t>
  </si>
  <si>
    <t>Groundbased CCD photometry (Lowry and Weissman, 2007)</t>
  </si>
  <si>
    <t>P/Pons-Winnecke 1</t>
  </si>
  <si>
    <t>Groundbased VRI photometry (Snodgrass et al., 2005)</t>
  </si>
  <si>
    <t>Photometry (Belton et al., 2005)</t>
  </si>
  <si>
    <t>Groundbased CCD photometry (Jewitt and Luu, 1989)</t>
  </si>
  <si>
    <t>Groundbased observations and modeling (Sekanina, 1989)</t>
  </si>
  <si>
    <t>P/Wolf 1</t>
  </si>
  <si>
    <t>P/Holmes 1</t>
  </si>
  <si>
    <t>P/Borrelly 1</t>
  </si>
  <si>
    <t>Deep Space 1 MICAS in situ imaging (Buratti et al., 2004)</t>
  </si>
  <si>
    <t>HST WFPC2 high-precision photometry (Lamy et al., 1998b)</t>
  </si>
  <si>
    <t>P/Ashbrook-Jackson 1</t>
  </si>
  <si>
    <t>HST observations (Lamy et al., 2010)</t>
  </si>
  <si>
    <t>P/Shajn-Schaldach 1</t>
  </si>
  <si>
    <t>P/Churyumov-Gerasimenko 1</t>
  </si>
  <si>
    <t>Groundbased ESO VLT Spectrometry (Tubiana et al., 2008)</t>
  </si>
  <si>
    <t>Spitzer observations and modeling (nominal solution) (Lamy et al., 2008)</t>
  </si>
  <si>
    <t>P/Kojima 1</t>
  </si>
  <si>
    <t>P/Smirnova-Chernykh 1</t>
  </si>
  <si>
    <t>P/West-Kohoutek-Ikemura 1</t>
  </si>
  <si>
    <t>P/Gehrels 3</t>
  </si>
  <si>
    <t>P/Wild 3</t>
  </si>
  <si>
    <t>P/Bus 1</t>
  </si>
  <si>
    <t>P/Sanguin 1</t>
  </si>
  <si>
    <t>P/Hartley 3</t>
  </si>
  <si>
    <t>P/Kushida-Muramatsu 1</t>
  </si>
  <si>
    <t>Thomas et al. 2007</t>
  </si>
  <si>
    <t>Envelope of limbs; Duxbury et al. 2004</t>
  </si>
  <si>
    <t>Detailed Plate Model; Kirk et al. 2005</t>
  </si>
  <si>
    <t>P/Hartley 2</t>
  </si>
  <si>
    <t>Thomas et al shape model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</si>
</sst>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E+00"/>
    <numFmt numFmtId="166" formatCode="0.0E+00"/>
    <numFmt numFmtId="167" formatCode="0.00"/>
    <numFmt numFmtId="168" formatCode="GENERAL"/>
    <numFmt numFmtId="169" formatCode="0.00E+000"/>
    <numFmt numFmtId="170" formatCode="0.000E+00"/>
    <numFmt numFmtId="171" formatCode="0.0"/>
    <numFmt numFmtId="172" formatCode="0.000"/>
    <numFmt numFmtId="173" formatCode="0.00000"/>
  </numFmts>
  <fonts count="11">
    <font>
      <sz val="10"/>
      <name val="Verdana"/>
      <family val="2"/>
    </font>
    <font>
      <sz val="10"/>
      <name val="Arial"/>
      <family val="0"/>
    </font>
    <font>
      <sz val="10"/>
      <name val="Symbol"/>
      <family val="0"/>
    </font>
    <font>
      <vertAlign val="superscript"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color indexed="8"/>
      <name val="Symbol"/>
      <family val="0"/>
    </font>
    <font>
      <sz val="10"/>
      <color indexed="8"/>
      <name val="Verdana"/>
      <family val="2"/>
    </font>
    <font>
      <b/>
      <sz val="10"/>
      <name val="Symbol"/>
      <family val="0"/>
    </font>
    <font>
      <b/>
      <vertAlign val="subscript"/>
      <sz val="10"/>
      <name val="Verdana"/>
      <family val="2"/>
    </font>
    <font>
      <b/>
      <vertAlign val="superscript"/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/>
    </xf>
    <xf numFmtId="169" fontId="0" fillId="0" borderId="0" xfId="0" applyAlignment="1">
      <alignment/>
    </xf>
    <xf numFmtId="166" fontId="0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64" fontId="5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pane xSplit="2" ySplit="5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L23" sqref="L23"/>
    </sheetView>
  </sheetViews>
  <sheetFormatPr defaultColWidth="11.00390625" defaultRowHeight="12.75"/>
  <cols>
    <col min="1" max="1" width="6.00390625" style="0" customWidth="1"/>
    <col min="2" max="2" width="21.125" style="0" customWidth="1"/>
    <col min="3" max="3" width="10.375" style="1" customWidth="1"/>
    <col min="4" max="4" width="7.75390625" style="0" customWidth="1"/>
    <col min="5" max="5" width="6.75390625" style="0" customWidth="1"/>
    <col min="6" max="6" width="6.875" style="0" customWidth="1"/>
    <col min="7" max="7" width="8.625" style="1" customWidth="1"/>
    <col min="8" max="8" width="20.75390625" style="2" customWidth="1"/>
    <col min="9" max="9" width="37.875" style="2" customWidth="1"/>
    <col min="10" max="10" width="2.625" style="0" customWidth="1"/>
    <col min="11" max="11" width="2.125" style="0" customWidth="1"/>
    <col min="12" max="12" width="9.625" style="0" customWidth="1"/>
    <col min="13" max="13" width="9.75390625" style="0" customWidth="1"/>
    <col min="14" max="14" width="8.75390625" style="0" customWidth="1"/>
  </cols>
  <sheetData>
    <row r="1" ht="12">
      <c r="A1" t="s">
        <v>0</v>
      </c>
    </row>
    <row r="4" spans="2:14" s="3" customFormat="1" ht="14.25">
      <c r="B4" s="3" t="s">
        <v>1</v>
      </c>
      <c r="C4" s="4" t="s">
        <v>2</v>
      </c>
      <c r="D4" s="5" t="s">
        <v>3</v>
      </c>
      <c r="E4" s="3" t="s">
        <v>4</v>
      </c>
      <c r="F4" s="3" t="s">
        <v>5</v>
      </c>
      <c r="G4" s="4" t="s">
        <v>6</v>
      </c>
      <c r="H4" s="6"/>
      <c r="I4" s="6"/>
      <c r="L4" s="3" t="s">
        <v>7</v>
      </c>
      <c r="M4" s="3" t="s">
        <v>8</v>
      </c>
      <c r="N4" s="3" t="s">
        <v>9</v>
      </c>
    </row>
    <row r="5" spans="3:14" s="3" customFormat="1" ht="13.5">
      <c r="C5" s="4" t="s">
        <v>10</v>
      </c>
      <c r="D5" s="7" t="s">
        <v>11</v>
      </c>
      <c r="E5" s="7" t="s">
        <v>11</v>
      </c>
      <c r="F5" s="7" t="s">
        <v>11</v>
      </c>
      <c r="G5" s="4" t="s">
        <v>12</v>
      </c>
      <c r="H5" s="6"/>
      <c r="I5" s="6"/>
      <c r="L5" s="3" t="s">
        <v>10</v>
      </c>
      <c r="M5" s="3" t="s">
        <v>12</v>
      </c>
      <c r="N5" s="3" t="s">
        <v>11</v>
      </c>
    </row>
    <row r="6" spans="1:9" s="3" customFormat="1" ht="13.5">
      <c r="A6" s="8">
        <v>1</v>
      </c>
      <c r="B6" s="8" t="s">
        <v>13</v>
      </c>
      <c r="C6" s="9">
        <f>SQRT(10000000000000000*140000000000000000)</f>
        <v>37416573867739416</v>
      </c>
      <c r="D6" s="10"/>
      <c r="E6" s="10"/>
      <c r="F6" s="10"/>
      <c r="G6" s="11"/>
      <c r="H6" s="2" t="s">
        <v>14</v>
      </c>
      <c r="I6" s="8" t="s">
        <v>15</v>
      </c>
    </row>
    <row r="7" spans="1:14" ht="13.5">
      <c r="A7">
        <v>1</v>
      </c>
      <c r="B7" t="s">
        <v>13</v>
      </c>
      <c r="C7" s="1">
        <v>2.9E+17</v>
      </c>
      <c r="D7" t="s">
        <v>16</v>
      </c>
      <c r="E7">
        <v>-0.4</v>
      </c>
      <c r="F7">
        <v>0.9</v>
      </c>
      <c r="H7" s="2" t="s">
        <v>17</v>
      </c>
      <c r="I7" s="2" t="s">
        <v>18</v>
      </c>
      <c r="L7" s="12">
        <v>2.9E+17</v>
      </c>
      <c r="M7" s="1">
        <v>4.134541182844202E+17</v>
      </c>
      <c r="N7" s="13">
        <f>L7/M7</f>
        <v>0.7014079366371322</v>
      </c>
    </row>
    <row r="8" spans="1:14" ht="61.5">
      <c r="A8">
        <v>9</v>
      </c>
      <c r="B8" t="s">
        <v>19</v>
      </c>
      <c r="C8" s="1">
        <v>45000000000000000</v>
      </c>
      <c r="D8" t="s">
        <v>20</v>
      </c>
      <c r="E8">
        <v>-0.2</v>
      </c>
      <c r="F8">
        <v>0.6</v>
      </c>
      <c r="G8" s="1">
        <f>4/3*PI()*300000^3</f>
        <v>1.1309733552923254E+17</v>
      </c>
      <c r="H8" s="2" t="s">
        <v>21</v>
      </c>
      <c r="I8" s="2" t="s">
        <v>22</v>
      </c>
      <c r="L8" s="1">
        <v>51500000000000000</v>
      </c>
      <c r="M8" s="1">
        <v>1.131E+17</v>
      </c>
      <c r="N8" s="13">
        <f>L8/M8</f>
        <v>0.45534924845269675</v>
      </c>
    </row>
    <row r="9" spans="1:9" ht="13.5">
      <c r="A9">
        <v>9</v>
      </c>
      <c r="B9" t="s">
        <v>19</v>
      </c>
      <c r="C9" s="1">
        <v>58000000000000000</v>
      </c>
      <c r="D9">
        <v>0.45</v>
      </c>
      <c r="E9">
        <v>-0.25</v>
      </c>
      <c r="F9">
        <v>0.25</v>
      </c>
      <c r="G9" s="1">
        <f>4/3*PI()*300000^3</f>
        <v>1.1309733552923254E+17</v>
      </c>
      <c r="H9" s="2" t="s">
        <v>17</v>
      </c>
      <c r="I9" s="2" t="s">
        <v>23</v>
      </c>
    </row>
    <row r="10" spans="1:14" ht="13.5">
      <c r="A10">
        <v>19</v>
      </c>
      <c r="B10" t="s">
        <v>24</v>
      </c>
      <c r="C10" s="1">
        <v>33000000000000000</v>
      </c>
      <c r="D10">
        <v>0.49</v>
      </c>
      <c r="E10">
        <v>-0.2</v>
      </c>
      <c r="F10">
        <v>0.34</v>
      </c>
      <c r="G10" s="1">
        <v>67000000000000000</v>
      </c>
      <c r="H10" s="2" t="s">
        <v>25</v>
      </c>
      <c r="I10" s="2" t="s">
        <v>26</v>
      </c>
      <c r="L10" s="1">
        <f>AVERAGE(C10,C11)</f>
        <v>23665847179132176</v>
      </c>
      <c r="M10" s="1">
        <v>42890000000000000</v>
      </c>
      <c r="N10" s="13">
        <f>L10/M10</f>
        <v>0.5517800694598316</v>
      </c>
    </row>
    <row r="11" spans="1:9" ht="25.5">
      <c r="A11">
        <v>19</v>
      </c>
      <c r="B11" t="s">
        <v>24</v>
      </c>
      <c r="C11" s="1">
        <f>4/3*PI()*4.4*1.8^2*1000000000000000*D11</f>
        <v>14331694358264352</v>
      </c>
      <c r="D11">
        <v>0.24</v>
      </c>
      <c r="E11">
        <v>-0.06</v>
      </c>
      <c r="F11">
        <v>0.06</v>
      </c>
      <c r="G11" s="1">
        <f>4/3*PI()*440000*180000^2</f>
        <v>59715393159434780</v>
      </c>
      <c r="H11" s="2" t="s">
        <v>27</v>
      </c>
      <c r="I11" s="2" t="s">
        <v>28</v>
      </c>
    </row>
    <row r="12" spans="1:9" ht="13.5">
      <c r="A12">
        <v>67</v>
      </c>
      <c r="B12" t="s">
        <v>29</v>
      </c>
      <c r="C12" s="1">
        <f>SQRT('Rickman 87'!C16*'Rickman 87'!D16)</f>
        <v>3605551275463989.5</v>
      </c>
      <c r="H12" s="2" t="s">
        <v>14</v>
      </c>
      <c r="I12" s="8" t="s">
        <v>15</v>
      </c>
    </row>
    <row r="13" spans="1:14" ht="38.25">
      <c r="A13">
        <v>67</v>
      </c>
      <c r="B13" t="s">
        <v>29</v>
      </c>
      <c r="C13" s="1">
        <v>16000000000000000</v>
      </c>
      <c r="D13">
        <v>0.24</v>
      </c>
      <c r="E13">
        <v>-0.14</v>
      </c>
      <c r="F13">
        <v>0.26</v>
      </c>
      <c r="H13" s="2" t="s">
        <v>30</v>
      </c>
      <c r="I13" s="2" t="s">
        <v>31</v>
      </c>
      <c r="L13" s="1">
        <v>16000000000000000</v>
      </c>
      <c r="M13" s="1">
        <v>38400000000000000</v>
      </c>
      <c r="N13" s="13">
        <f>L13/M13</f>
        <v>0.4166666666666667</v>
      </c>
    </row>
    <row r="15" spans="1:14" ht="25.5">
      <c r="A15">
        <v>81</v>
      </c>
      <c r="B15" t="s">
        <v>32</v>
      </c>
      <c r="D15">
        <v>0.49</v>
      </c>
      <c r="E15">
        <v>-0.11</v>
      </c>
      <c r="F15">
        <v>0.27</v>
      </c>
      <c r="H15" s="2" t="s">
        <v>33</v>
      </c>
      <c r="I15" s="2" t="s">
        <v>34</v>
      </c>
      <c r="L15" s="1">
        <v>18000000000000000</v>
      </c>
      <c r="M15" s="1">
        <v>29510000000000000</v>
      </c>
      <c r="N15" s="13">
        <f>L15/M15</f>
        <v>0.6099627245001694</v>
      </c>
    </row>
    <row r="16" spans="1:9" ht="37.5">
      <c r="A16">
        <v>81</v>
      </c>
      <c r="B16" t="s">
        <v>32</v>
      </c>
      <c r="C16" s="1">
        <v>23000000000000000</v>
      </c>
      <c r="D16" s="1">
        <f>C16/Shape!O32</f>
        <v>0.6050518497708419</v>
      </c>
      <c r="H16" s="2" t="s">
        <v>35</v>
      </c>
      <c r="I16" s="2" t="s">
        <v>36</v>
      </c>
    </row>
    <row r="17" spans="3:4" ht="12">
      <c r="C17" s="1">
        <f>0.47*Shape!O32</f>
        <v>17866237420965148</v>
      </c>
      <c r="D17" s="1"/>
    </row>
    <row r="19" spans="1:14" ht="13.5">
      <c r="A19">
        <v>6</v>
      </c>
      <c r="B19" t="s">
        <v>37</v>
      </c>
      <c r="C19" s="1">
        <f>SQRT('Rickman 87'!C11*'Rickman 87'!D11)</f>
        <v>2244994432064364.8</v>
      </c>
      <c r="G19" s="1">
        <f>4/3*PI()*(160000)^3</f>
        <v>17157284678805056</v>
      </c>
      <c r="H19" s="2" t="s">
        <v>14</v>
      </c>
      <c r="I19" s="8" t="s">
        <v>15</v>
      </c>
      <c r="L19" s="1">
        <f>C19</f>
        <v>2244994432064364.8</v>
      </c>
      <c r="M19" s="14">
        <f>4/3*PI()*(160000)^3</f>
        <v>17157284678805056</v>
      </c>
      <c r="N19" s="13">
        <f>L19/M19</f>
        <v>0.13084788613653292</v>
      </c>
    </row>
    <row r="20" spans="1:14" ht="13.5">
      <c r="A20">
        <v>45</v>
      </c>
      <c r="B20" t="s">
        <v>38</v>
      </c>
      <c r="C20" s="1">
        <f>SQRT('Rickman 87'!C8*'Rickman 87'!D8)</f>
        <v>284604989415154.1</v>
      </c>
      <c r="G20" s="1">
        <f>4/3*PI()*(80000)^3</f>
        <v>2144660584850632</v>
      </c>
      <c r="H20" s="2" t="s">
        <v>14</v>
      </c>
      <c r="I20" s="8" t="s">
        <v>15</v>
      </c>
      <c r="L20" s="1">
        <f>C20</f>
        <v>284604989415154.1</v>
      </c>
      <c r="M20" s="14">
        <f>4/3*PI()*(80000)^3</f>
        <v>2144660584850632</v>
      </c>
      <c r="N20" s="13">
        <f>L20/M20</f>
        <v>0.13270397722862792</v>
      </c>
    </row>
    <row r="21" spans="1:14" ht="13.5">
      <c r="A21">
        <v>2</v>
      </c>
      <c r="B21" t="s">
        <v>39</v>
      </c>
      <c r="C21" s="1">
        <f>SQRT('Rickman 87'!C5*'Rickman 87'!D5)</f>
        <v>27712812921102036</v>
      </c>
      <c r="G21" s="1">
        <f>4/3*PI()*(240000)^3</f>
        <v>57905835790967064</v>
      </c>
      <c r="H21" s="2" t="s">
        <v>14</v>
      </c>
      <c r="I21" s="8" t="s">
        <v>15</v>
      </c>
      <c r="L21" s="1">
        <f>C21</f>
        <v>27712812921102036</v>
      </c>
      <c r="M21" s="15">
        <f>Shape!O6</f>
        <v>2.8229094948096445E+17</v>
      </c>
      <c r="N21" s="13">
        <f>L21/M21</f>
        <v>0.09817109961214246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5" sqref="A5"/>
    </sheetView>
  </sheetViews>
  <sheetFormatPr defaultColWidth="11.00390625" defaultRowHeight="12.75"/>
  <cols>
    <col min="1" max="1" width="5.375" style="0" customWidth="1"/>
    <col min="2" max="2" width="22.875" style="0" customWidth="1"/>
    <col min="3" max="4" width="10.75390625" style="12" customWidth="1"/>
    <col min="9" max="9" width="11.25390625" style="0" customWidth="1"/>
  </cols>
  <sheetData>
    <row r="1" ht="12">
      <c r="A1" t="s">
        <v>40</v>
      </c>
    </row>
    <row r="3" spans="3:10" s="3" customFormat="1" ht="12">
      <c r="C3" s="16" t="s">
        <v>41</v>
      </c>
      <c r="D3" s="16" t="s">
        <v>42</v>
      </c>
      <c r="F3" s="3" t="s">
        <v>43</v>
      </c>
      <c r="G3" s="3" t="s">
        <v>6</v>
      </c>
      <c r="J3" s="3" t="s">
        <v>7</v>
      </c>
    </row>
    <row r="4" spans="3:10" s="3" customFormat="1" ht="12">
      <c r="C4" s="16" t="s">
        <v>10</v>
      </c>
      <c r="D4" s="16" t="s">
        <v>10</v>
      </c>
      <c r="F4" s="3" t="s">
        <v>44</v>
      </c>
      <c r="G4" s="3" t="s">
        <v>45</v>
      </c>
      <c r="J4" s="3" t="s">
        <v>10</v>
      </c>
    </row>
    <row r="5" spans="1:10" ht="12">
      <c r="A5">
        <v>2</v>
      </c>
      <c r="B5" t="s">
        <v>39</v>
      </c>
      <c r="C5" s="12">
        <v>24000000000000000</v>
      </c>
      <c r="D5" s="12">
        <v>32000000000000000</v>
      </c>
      <c r="F5">
        <v>2.4</v>
      </c>
      <c r="J5" s="14">
        <f>0.5*(C5+D5)</f>
        <v>28000000000000000</v>
      </c>
    </row>
    <row r="6" spans="1:6" ht="12">
      <c r="A6">
        <v>26</v>
      </c>
      <c r="B6" t="s">
        <v>46</v>
      </c>
      <c r="D6" s="12">
        <v>930000000000000</v>
      </c>
      <c r="F6">
        <v>1.3</v>
      </c>
    </row>
    <row r="7" spans="1:6" ht="12">
      <c r="A7">
        <v>10</v>
      </c>
      <c r="B7" t="s">
        <v>47</v>
      </c>
      <c r="D7" s="12">
        <v>3.8E+17</v>
      </c>
      <c r="F7">
        <v>5.9</v>
      </c>
    </row>
    <row r="8" spans="1:10" ht="12">
      <c r="A8">
        <v>45</v>
      </c>
      <c r="B8" t="s">
        <v>38</v>
      </c>
      <c r="C8" s="12">
        <v>150000000000000</v>
      </c>
      <c r="D8" s="12">
        <v>540000000000000</v>
      </c>
      <c r="F8">
        <v>0.8</v>
      </c>
      <c r="J8" s="14">
        <f>0.5*(C8+D8)</f>
        <v>345000000000000</v>
      </c>
    </row>
    <row r="9" spans="1:6" ht="12">
      <c r="A9">
        <v>41</v>
      </c>
      <c r="B9" t="s">
        <v>48</v>
      </c>
      <c r="D9" s="12">
        <v>360000000000000</v>
      </c>
      <c r="F9">
        <v>0.7</v>
      </c>
    </row>
    <row r="10" spans="1:6" ht="12">
      <c r="A10">
        <v>37</v>
      </c>
      <c r="B10" t="s">
        <v>49</v>
      </c>
      <c r="D10" s="12">
        <v>900000000000000</v>
      </c>
      <c r="F10">
        <v>0.84</v>
      </c>
    </row>
    <row r="11" spans="1:10" ht="12">
      <c r="A11">
        <v>6</v>
      </c>
      <c r="B11" t="s">
        <v>50</v>
      </c>
      <c r="C11" s="12">
        <v>800000000000000</v>
      </c>
      <c r="D11" s="12">
        <v>6300000000000000</v>
      </c>
      <c r="F11">
        <v>1.6</v>
      </c>
      <c r="J11" s="14">
        <f>0.5*(C11+D11)</f>
        <v>3550000000000000</v>
      </c>
    </row>
    <row r="12" spans="1:6" ht="12">
      <c r="A12">
        <v>22</v>
      </c>
      <c r="B12" t="s">
        <v>51</v>
      </c>
      <c r="D12" s="12">
        <v>29000000000000000</v>
      </c>
      <c r="F12">
        <v>1.7</v>
      </c>
    </row>
    <row r="13" spans="1:6" ht="12">
      <c r="A13">
        <v>31</v>
      </c>
      <c r="B13" t="s">
        <v>52</v>
      </c>
      <c r="D13" s="12">
        <v>3100000000000000</v>
      </c>
      <c r="F13">
        <v>3.1</v>
      </c>
    </row>
    <row r="14" spans="1:6" ht="12">
      <c r="A14">
        <v>43</v>
      </c>
      <c r="B14" t="s">
        <v>53</v>
      </c>
      <c r="D14" s="12">
        <v>3100000000000000</v>
      </c>
      <c r="F14">
        <v>1.8</v>
      </c>
    </row>
    <row r="15" spans="1:6" ht="12">
      <c r="A15">
        <v>21</v>
      </c>
      <c r="B15" t="s">
        <v>54</v>
      </c>
      <c r="D15" s="12">
        <v>2800000000000000</v>
      </c>
      <c r="F15">
        <v>2.4</v>
      </c>
    </row>
    <row r="16" spans="1:10" ht="12">
      <c r="A16">
        <v>67</v>
      </c>
      <c r="B16" t="s">
        <v>55</v>
      </c>
      <c r="C16" s="12">
        <v>1000000000000000</v>
      </c>
      <c r="D16" s="12">
        <v>13000000000000000</v>
      </c>
      <c r="F16">
        <v>2</v>
      </c>
      <c r="J16" s="14">
        <f>0.5*(C16+D16)</f>
        <v>7000000000000000</v>
      </c>
    </row>
    <row r="17" spans="1:8" ht="12">
      <c r="A17">
        <v>62</v>
      </c>
      <c r="B17" t="s">
        <v>56</v>
      </c>
      <c r="D17" s="12">
        <v>2100000000000000</v>
      </c>
      <c r="F17">
        <v>0.8</v>
      </c>
      <c r="H17" t="s">
        <v>57</v>
      </c>
    </row>
    <row r="18" spans="1:6" ht="12">
      <c r="A18">
        <v>19</v>
      </c>
      <c r="B18" t="s">
        <v>24</v>
      </c>
      <c r="D18" s="12">
        <v>8400000000000000</v>
      </c>
      <c r="F18">
        <v>2.2</v>
      </c>
    </row>
    <row r="19" spans="1:8" ht="12">
      <c r="A19">
        <v>65</v>
      </c>
      <c r="B19" t="s">
        <v>58</v>
      </c>
      <c r="D19" s="12">
        <v>11000000000000000</v>
      </c>
      <c r="F19">
        <v>5</v>
      </c>
      <c r="H19" t="s">
        <v>57</v>
      </c>
    </row>
    <row r="20" spans="1:8" ht="12">
      <c r="A20">
        <v>16</v>
      </c>
      <c r="B20" t="s">
        <v>59</v>
      </c>
      <c r="D20" s="12">
        <v>180000000000000</v>
      </c>
      <c r="F20">
        <v>1.7</v>
      </c>
      <c r="H20" t="s">
        <v>57</v>
      </c>
    </row>
    <row r="21" spans="1:8" ht="12">
      <c r="A21">
        <v>15</v>
      </c>
      <c r="B21" t="s">
        <v>60</v>
      </c>
      <c r="D21" s="12">
        <v>330000000000000</v>
      </c>
      <c r="F21">
        <v>0.9</v>
      </c>
      <c r="H21" t="s">
        <v>57</v>
      </c>
    </row>
    <row r="22" spans="1:8" ht="12">
      <c r="A22">
        <v>33</v>
      </c>
      <c r="B22" t="s">
        <v>61</v>
      </c>
      <c r="D22" s="12">
        <v>270000000000000</v>
      </c>
      <c r="F22">
        <v>1</v>
      </c>
      <c r="H22" t="s">
        <v>57</v>
      </c>
    </row>
    <row r="23" spans="1:6" ht="12">
      <c r="A23">
        <v>4</v>
      </c>
      <c r="B23" t="s">
        <v>62</v>
      </c>
      <c r="D23" s="12">
        <v>83000000000000000</v>
      </c>
      <c r="F23">
        <v>1.77</v>
      </c>
    </row>
    <row r="24" spans="1:6" ht="12">
      <c r="A24">
        <v>47</v>
      </c>
      <c r="B24" t="s">
        <v>63</v>
      </c>
      <c r="D24" s="12">
        <v>2.3E+17</v>
      </c>
      <c r="F24">
        <v>3</v>
      </c>
    </row>
    <row r="25" spans="1:8" ht="12">
      <c r="A25">
        <v>24</v>
      </c>
      <c r="B25" t="s">
        <v>64</v>
      </c>
      <c r="D25" s="12">
        <v>2000000000000000</v>
      </c>
      <c r="F25">
        <v>1</v>
      </c>
      <c r="H25" t="s">
        <v>57</v>
      </c>
    </row>
    <row r="26" spans="1:8" ht="12">
      <c r="A26">
        <v>32</v>
      </c>
      <c r="B26" t="s">
        <v>65</v>
      </c>
      <c r="D26" s="12">
        <v>3800000000000000</v>
      </c>
      <c r="F26">
        <v>3</v>
      </c>
      <c r="H26" t="s">
        <v>57</v>
      </c>
    </row>
    <row r="27" spans="1:6" ht="12">
      <c r="A27">
        <v>59</v>
      </c>
      <c r="B27" t="s">
        <v>66</v>
      </c>
      <c r="D27" s="12">
        <v>760000000000000</v>
      </c>
      <c r="F27">
        <v>0.79</v>
      </c>
    </row>
    <row r="28" spans="1:8" ht="12">
      <c r="A28">
        <v>8</v>
      </c>
      <c r="B28" t="s">
        <v>67</v>
      </c>
      <c r="D28" s="12">
        <v>16000000000000000</v>
      </c>
      <c r="F28">
        <v>7.8</v>
      </c>
      <c r="H28" t="s">
        <v>68</v>
      </c>
    </row>
    <row r="29" ht="12">
      <c r="B29" t="s">
        <v>69</v>
      </c>
    </row>
    <row r="30" spans="2:4" ht="12">
      <c r="B30" t="s">
        <v>70</v>
      </c>
      <c r="D30" s="12">
        <v>1.6E+17</v>
      </c>
    </row>
    <row r="31" spans="2:4" ht="12">
      <c r="B31" t="s">
        <v>71</v>
      </c>
      <c r="D31" s="12">
        <v>1.7E+17</v>
      </c>
    </row>
    <row r="32" spans="2:4" ht="12">
      <c r="B32" t="s">
        <v>72</v>
      </c>
      <c r="D32" s="12">
        <v>1.7E+17</v>
      </c>
    </row>
    <row r="33" spans="1:10" ht="12">
      <c r="A33">
        <v>1</v>
      </c>
      <c r="B33" t="s">
        <v>13</v>
      </c>
      <c r="C33" s="12">
        <v>10000000000000000</v>
      </c>
      <c r="D33" s="12">
        <v>1.4E+17</v>
      </c>
      <c r="F33">
        <v>5.5</v>
      </c>
      <c r="G33" s="1">
        <v>4.8E+17</v>
      </c>
      <c r="J33" s="14">
        <f>0.5*(C33+D33)</f>
        <v>75000000000000000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18" sqref="E18"/>
    </sheetView>
  </sheetViews>
  <sheetFormatPr defaultColWidth="11.00390625" defaultRowHeight="12.75"/>
  <cols>
    <col min="1" max="1" width="5.125" style="0" customWidth="1"/>
    <col min="2" max="2" width="25.875" style="0" customWidth="1"/>
    <col min="12" max="12" width="29.00390625" style="2" customWidth="1"/>
    <col min="14" max="14" width="11.25390625" style="1" customWidth="1"/>
    <col min="15" max="15" width="10.75390625" style="17" customWidth="1"/>
  </cols>
  <sheetData>
    <row r="1" ht="12">
      <c r="A1" t="s">
        <v>73</v>
      </c>
    </row>
    <row r="2" spans="1:22" s="18" customFormat="1" ht="25.5" customHeight="1">
      <c r="A2" s="18" t="s">
        <v>74</v>
      </c>
      <c r="B2" s="18" t="s">
        <v>1</v>
      </c>
      <c r="C2" s="18" t="s">
        <v>75</v>
      </c>
      <c r="D2" s="19" t="s">
        <v>76</v>
      </c>
      <c r="E2" s="18" t="s">
        <v>77</v>
      </c>
      <c r="F2" s="19" t="s">
        <v>78</v>
      </c>
      <c r="G2" s="18" t="s">
        <v>79</v>
      </c>
      <c r="H2" s="19" t="s">
        <v>80</v>
      </c>
      <c r="I2" s="18" t="s">
        <v>81</v>
      </c>
      <c r="J2" s="19" t="s">
        <v>82</v>
      </c>
      <c r="K2" s="18" t="s">
        <v>83</v>
      </c>
      <c r="L2" s="20" t="s">
        <v>84</v>
      </c>
      <c r="N2" s="21" t="s">
        <v>85</v>
      </c>
      <c r="O2" s="22" t="s">
        <v>86</v>
      </c>
      <c r="P2" s="18" t="s">
        <v>87</v>
      </c>
      <c r="Q2" s="18" t="s">
        <v>88</v>
      </c>
      <c r="R2" s="18" t="s">
        <v>89</v>
      </c>
      <c r="S2" s="23" t="s">
        <v>90</v>
      </c>
      <c r="T2" s="23"/>
      <c r="U2" s="24" t="s">
        <v>91</v>
      </c>
      <c r="V2" s="24"/>
    </row>
    <row r="3" spans="3:22" s="25" customFormat="1" ht="13.5">
      <c r="C3" s="25" t="s">
        <v>44</v>
      </c>
      <c r="D3" s="25" t="s">
        <v>44</v>
      </c>
      <c r="E3" s="25" t="s">
        <v>44</v>
      </c>
      <c r="F3" s="25" t="s">
        <v>44</v>
      </c>
      <c r="G3" s="25" t="s">
        <v>44</v>
      </c>
      <c r="H3" s="25" t="s">
        <v>44</v>
      </c>
      <c r="L3" s="26"/>
      <c r="N3" s="27" t="s">
        <v>92</v>
      </c>
      <c r="O3" s="28" t="s">
        <v>93</v>
      </c>
      <c r="P3" s="25" t="s">
        <v>94</v>
      </c>
      <c r="Q3" s="25" t="s">
        <v>95</v>
      </c>
      <c r="R3" s="25" t="s">
        <v>44</v>
      </c>
      <c r="S3" s="25" t="s">
        <v>94</v>
      </c>
      <c r="T3" s="25" t="s">
        <v>94</v>
      </c>
      <c r="U3" s="25" t="s">
        <v>44</v>
      </c>
      <c r="V3" s="25" t="s">
        <v>44</v>
      </c>
    </row>
    <row r="4" spans="1:15" ht="25.5">
      <c r="A4">
        <v>1</v>
      </c>
      <c r="B4" t="s">
        <v>96</v>
      </c>
      <c r="C4">
        <v>7.65</v>
      </c>
      <c r="D4">
        <v>0.25</v>
      </c>
      <c r="E4">
        <v>3.61</v>
      </c>
      <c r="F4">
        <v>0.25</v>
      </c>
      <c r="G4">
        <v>3.61</v>
      </c>
      <c r="H4">
        <v>0.25</v>
      </c>
      <c r="I4">
        <v>2.13</v>
      </c>
      <c r="J4">
        <v>-0.99</v>
      </c>
      <c r="K4">
        <v>2.13</v>
      </c>
      <c r="L4" s="2" t="s">
        <v>97</v>
      </c>
      <c r="N4" s="1">
        <f>4*PI()*(((C4*E4)^1.6075+(C4*G4)^1.6075+(E4*G4)^1.6075)/3)^(1/1.6075)*10000000000</f>
        <v>2940894987732.6943</v>
      </c>
      <c r="O4" s="17">
        <f>4/3*PI()*(C4*E4*G4)*1000000000000000</f>
        <v>4.176038061326449E+17</v>
      </c>
    </row>
    <row r="5" spans="1:17" ht="25.5">
      <c r="A5">
        <v>1</v>
      </c>
      <c r="B5" t="s">
        <v>96</v>
      </c>
      <c r="C5">
        <v>7.21</v>
      </c>
      <c r="D5">
        <v>0.15</v>
      </c>
      <c r="E5">
        <v>3.7</v>
      </c>
      <c r="F5">
        <v>0.1</v>
      </c>
      <c r="G5">
        <v>3.7</v>
      </c>
      <c r="H5">
        <v>0.1</v>
      </c>
      <c r="I5">
        <v>1.95</v>
      </c>
      <c r="J5">
        <v>-0.99</v>
      </c>
      <c r="K5">
        <v>1.95</v>
      </c>
      <c r="L5" s="2" t="s">
        <v>98</v>
      </c>
      <c r="N5" s="1">
        <f>4*PI()*(((C5*E5)^1.6075+(C5*G5)^1.6075+(E5*G5)^1.6075)/3)^(1/1.6075)*10000000000</f>
        <v>2873902922370.529</v>
      </c>
      <c r="O5" s="17">
        <f>4/3*PI()*(C5*E5*G5)*1000000000000000</f>
        <v>4.134541182844202E+17</v>
      </c>
      <c r="P5" s="1">
        <v>4.2E+17</v>
      </c>
      <c r="Q5" t="s">
        <v>99</v>
      </c>
    </row>
    <row r="6" spans="1:15" ht="25.5">
      <c r="A6">
        <v>2</v>
      </c>
      <c r="B6" t="s">
        <v>100</v>
      </c>
      <c r="C6">
        <v>5.2</v>
      </c>
      <c r="D6">
        <v>0.13</v>
      </c>
      <c r="E6">
        <v>3.6</v>
      </c>
      <c r="F6">
        <v>0.09</v>
      </c>
      <c r="G6">
        <v>-0.99</v>
      </c>
      <c r="H6">
        <v>-0.99</v>
      </c>
      <c r="I6">
        <v>1.44</v>
      </c>
      <c r="J6">
        <v>0.06</v>
      </c>
      <c r="K6">
        <v>-0.99</v>
      </c>
      <c r="L6" s="2" t="s">
        <v>101</v>
      </c>
      <c r="O6" s="17">
        <f>4/3*PI()*(C6*E6*E6)*1000000000000000</f>
        <v>2.8229094948096445E+17</v>
      </c>
    </row>
    <row r="7" spans="1:15" ht="25.5">
      <c r="A7">
        <v>7</v>
      </c>
      <c r="B7" t="s">
        <v>102</v>
      </c>
      <c r="C7">
        <v>2.57</v>
      </c>
      <c r="D7">
        <v>-0.99</v>
      </c>
      <c r="E7">
        <v>1.95</v>
      </c>
      <c r="F7">
        <v>-0.99</v>
      </c>
      <c r="G7">
        <v>-0.99</v>
      </c>
      <c r="H7">
        <v>-0.99</v>
      </c>
      <c r="I7">
        <v>1.3</v>
      </c>
      <c r="J7">
        <v>0.1</v>
      </c>
      <c r="K7">
        <v>-0.99</v>
      </c>
      <c r="L7" s="2" t="s">
        <v>103</v>
      </c>
      <c r="O7" s="17">
        <f>4/3*PI()*(C7*E7*E7)*1000000000000000</f>
        <v>40934638117009640</v>
      </c>
    </row>
    <row r="8" spans="1:15" ht="13.5">
      <c r="A8">
        <v>9</v>
      </c>
      <c r="B8" t="s">
        <v>19</v>
      </c>
      <c r="C8">
        <v>14.4</v>
      </c>
      <c r="D8">
        <v>-0.99</v>
      </c>
      <c r="E8">
        <v>4.4</v>
      </c>
      <c r="F8">
        <v>-0.99</v>
      </c>
      <c r="G8">
        <v>4.4</v>
      </c>
      <c r="H8">
        <v>-0.99</v>
      </c>
      <c r="I8">
        <v>3.2</v>
      </c>
      <c r="J8">
        <v>0.4</v>
      </c>
      <c r="K8">
        <v>3.2</v>
      </c>
      <c r="L8" s="2" t="s">
        <v>104</v>
      </c>
      <c r="N8" s="1">
        <f>4*PI()*(((C8*E8)^1.6075+(C8*G8)^1.6075+(E8*G8)^1.6075)/3)^(1/1.6075)*10000000000</f>
        <v>6469274067600.511</v>
      </c>
      <c r="O8" s="17">
        <f>4/3*PI()*(C8*E8*G8)*1000000000000000</f>
        <v>1.1677676884511693E+18</v>
      </c>
    </row>
    <row r="9" spans="1:15" ht="25.5">
      <c r="A9">
        <v>10</v>
      </c>
      <c r="B9" t="s">
        <v>47</v>
      </c>
      <c r="C9">
        <v>8</v>
      </c>
      <c r="D9">
        <v>-0.99</v>
      </c>
      <c r="E9">
        <v>4</v>
      </c>
      <c r="F9">
        <v>-0.99</v>
      </c>
      <c r="G9">
        <v>4</v>
      </c>
      <c r="H9">
        <v>-0.99</v>
      </c>
      <c r="I9">
        <v>2</v>
      </c>
      <c r="J9">
        <v>-0.99</v>
      </c>
      <c r="K9">
        <v>2</v>
      </c>
      <c r="L9" s="2" t="s">
        <v>105</v>
      </c>
      <c r="N9" s="1">
        <f>4*PI()*(((C9*E9)^1.6075+(C9*G9)^1.6075+(E9*G9)^1.6075)/3)^(1/1.6075)*10000000000</f>
        <v>3434503066679.752</v>
      </c>
      <c r="O9" s="17">
        <f>4/3*PI()*(C9*E9*G9)*1000000000000000</f>
        <v>5.36165146212658E+17</v>
      </c>
    </row>
    <row r="10" spans="1:15" ht="25.5">
      <c r="A10">
        <v>10</v>
      </c>
      <c r="B10" t="s">
        <v>47</v>
      </c>
      <c r="C10">
        <v>8.2</v>
      </c>
      <c r="D10">
        <v>-0.99</v>
      </c>
      <c r="E10">
        <v>4.9</v>
      </c>
      <c r="F10">
        <v>-0.99</v>
      </c>
      <c r="G10">
        <v>3.5</v>
      </c>
      <c r="H10">
        <v>-0.99</v>
      </c>
      <c r="I10">
        <v>1.67</v>
      </c>
      <c r="J10">
        <v>-0.99</v>
      </c>
      <c r="K10">
        <v>2.34</v>
      </c>
      <c r="L10" s="2" t="s">
        <v>106</v>
      </c>
      <c r="N10" s="1">
        <f>4*PI()*(((C10*E10)^1.6075+(C10*G10)^1.6075+(E10*G10)^1.6075)/3)^(1/1.6075)*10000000000</f>
        <v>3721044886260.3267</v>
      </c>
      <c r="O10" s="17">
        <f>4/3*PI()*(C10*E10*G10)*1000000000000000</f>
        <v>5.890695664991101E+17</v>
      </c>
    </row>
    <row r="11" spans="1:15" ht="25.5">
      <c r="A11">
        <v>14</v>
      </c>
      <c r="B11" t="s">
        <v>107</v>
      </c>
      <c r="C11">
        <v>4.07</v>
      </c>
      <c r="D11">
        <v>-0.99</v>
      </c>
      <c r="E11">
        <v>2.45</v>
      </c>
      <c r="F11">
        <v>-0.99</v>
      </c>
      <c r="G11">
        <v>-0.99</v>
      </c>
      <c r="H11">
        <v>-0.99</v>
      </c>
      <c r="I11">
        <v>1.7</v>
      </c>
      <c r="J11">
        <v>0.1</v>
      </c>
      <c r="K11">
        <v>-0.99</v>
      </c>
      <c r="L11" s="2" t="s">
        <v>103</v>
      </c>
      <c r="O11" s="17">
        <f>4/3*PI()*(C11*E11*E11)*1000000000000000</f>
        <v>1.0233287774121736E+17</v>
      </c>
    </row>
    <row r="12" spans="1:15" ht="25.5">
      <c r="A12">
        <v>17</v>
      </c>
      <c r="B12" t="s">
        <v>108</v>
      </c>
      <c r="C12">
        <v>1.9</v>
      </c>
      <c r="D12">
        <v>-0.99</v>
      </c>
      <c r="E12">
        <v>1.4</v>
      </c>
      <c r="F12">
        <v>-0.99</v>
      </c>
      <c r="G12">
        <v>-0.99</v>
      </c>
      <c r="H12">
        <v>-0.99</v>
      </c>
      <c r="I12">
        <v>1.3</v>
      </c>
      <c r="J12">
        <v>0.1</v>
      </c>
      <c r="K12">
        <v>-0.99</v>
      </c>
      <c r="L12" s="2" t="s">
        <v>103</v>
      </c>
      <c r="O12" s="17">
        <f>4/3*PI()*(C12*E12*E12)*1000000000000000</f>
        <v>15599054722624516</v>
      </c>
    </row>
    <row r="13" spans="1:15" ht="25.5">
      <c r="A13">
        <v>19</v>
      </c>
      <c r="B13" t="s">
        <v>109</v>
      </c>
      <c r="C13">
        <v>4</v>
      </c>
      <c r="D13">
        <v>0.1</v>
      </c>
      <c r="E13">
        <v>1.6</v>
      </c>
      <c r="F13">
        <v>0.02</v>
      </c>
      <c r="G13">
        <v>1.6</v>
      </c>
      <c r="H13">
        <v>0.02</v>
      </c>
      <c r="I13">
        <v>2.5</v>
      </c>
      <c r="J13">
        <v>-0.99</v>
      </c>
      <c r="K13">
        <v>2.5</v>
      </c>
      <c r="L13" s="2" t="s">
        <v>110</v>
      </c>
      <c r="N13" s="1">
        <f>4*PI()*(((C13*E13)^1.6075+(C13*G13)^1.6075+(E13*G13)^1.6075)/3)^(1/1.6075)*10000000000</f>
        <v>668597085612.5399</v>
      </c>
      <c r="O13" s="17">
        <f>4/3*PI()*(C13*E13*G13)*1000000000000000</f>
        <v>42893211697012650</v>
      </c>
    </row>
    <row r="14" spans="1:15" ht="25.5">
      <c r="A14">
        <v>19</v>
      </c>
      <c r="B14" t="s">
        <v>109</v>
      </c>
      <c r="C14">
        <v>4.4</v>
      </c>
      <c r="D14">
        <v>0.15</v>
      </c>
      <c r="E14">
        <v>1.8</v>
      </c>
      <c r="F14">
        <v>0.08</v>
      </c>
      <c r="G14">
        <v>1.8</v>
      </c>
      <c r="H14">
        <v>0.08</v>
      </c>
      <c r="I14">
        <v>2.4</v>
      </c>
      <c r="J14">
        <v>-0.99</v>
      </c>
      <c r="K14">
        <v>2.4</v>
      </c>
      <c r="L14" s="2" t="s">
        <v>111</v>
      </c>
      <c r="N14" s="1">
        <f>4*PI()*(((C14*E14)^1.6075+(C14*G14)^1.6075+(E14*G14)^1.6075)/3)^(1/1.6075)*10000000000</f>
        <v>829334605049.7098</v>
      </c>
      <c r="O14" s="17">
        <f>4/3*PI()*(C14*E14*G14)*1000000000000000</f>
        <v>59715393159434790</v>
      </c>
    </row>
    <row r="15" spans="1:15" ht="25.5">
      <c r="A15">
        <v>47</v>
      </c>
      <c r="B15" t="s">
        <v>112</v>
      </c>
      <c r="C15">
        <v>4.2</v>
      </c>
      <c r="D15">
        <v>-0.99</v>
      </c>
      <c r="E15">
        <v>2.8</v>
      </c>
      <c r="F15">
        <v>-0.99</v>
      </c>
      <c r="G15">
        <v>-0.99</v>
      </c>
      <c r="H15">
        <v>-0.99</v>
      </c>
      <c r="I15">
        <v>1.5</v>
      </c>
      <c r="J15">
        <v>0.1</v>
      </c>
      <c r="K15">
        <v>-0.99</v>
      </c>
      <c r="L15" s="2" t="s">
        <v>103</v>
      </c>
      <c r="O15" s="17">
        <f>4/3*PI()*(C15*E15*E15)*1000000000000000</f>
        <v>1.3792848386320626E+17</v>
      </c>
    </row>
    <row r="16" spans="1:15" ht="25.5">
      <c r="A16">
        <v>47</v>
      </c>
      <c r="B16" t="s">
        <v>112</v>
      </c>
      <c r="C16">
        <v>3.76</v>
      </c>
      <c r="D16">
        <v>-0.99</v>
      </c>
      <c r="E16">
        <v>2.61</v>
      </c>
      <c r="F16">
        <v>-0.99</v>
      </c>
      <c r="G16">
        <v>-0.99</v>
      </c>
      <c r="H16">
        <v>-0.99</v>
      </c>
      <c r="I16">
        <v>1.44</v>
      </c>
      <c r="J16">
        <v>-0.99</v>
      </c>
      <c r="K16">
        <v>-0.99</v>
      </c>
      <c r="L16" s="2" t="s">
        <v>113</v>
      </c>
      <c r="O16" s="17">
        <f>4/3*PI()*(C16*E16*E16)*1000000000000000</f>
        <v>1.072895611551354E+17</v>
      </c>
    </row>
    <row r="17" spans="1:15" ht="25.5">
      <c r="A17">
        <v>61</v>
      </c>
      <c r="B17" t="s">
        <v>114</v>
      </c>
      <c r="C17">
        <v>0.74</v>
      </c>
      <c r="D17">
        <v>-0.99</v>
      </c>
      <c r="E17">
        <v>0.59</v>
      </c>
      <c r="F17">
        <v>-0.99</v>
      </c>
      <c r="G17">
        <v>-0.99</v>
      </c>
      <c r="H17">
        <v>-0.99</v>
      </c>
      <c r="I17">
        <v>1.27</v>
      </c>
      <c r="J17">
        <v>-0.99</v>
      </c>
      <c r="K17">
        <v>-0.99</v>
      </c>
      <c r="L17" s="2" t="s">
        <v>113</v>
      </c>
      <c r="O17" s="17">
        <f>4/3*PI()*(C17*E17*E17)*1000000000000000</f>
        <v>1079007224011745.4</v>
      </c>
    </row>
    <row r="18" spans="1:12" ht="37.5">
      <c r="A18">
        <v>67</v>
      </c>
      <c r="B18" t="s">
        <v>115</v>
      </c>
      <c r="C18">
        <v>-9.99</v>
      </c>
      <c r="D18">
        <v>-0.99</v>
      </c>
      <c r="E18">
        <v>-0.99</v>
      </c>
      <c r="F18">
        <v>-0.99</v>
      </c>
      <c r="G18">
        <v>-0.99</v>
      </c>
      <c r="H18">
        <v>-0.99</v>
      </c>
      <c r="I18">
        <v>1.45</v>
      </c>
      <c r="J18">
        <v>-0.99</v>
      </c>
      <c r="K18">
        <v>-0.99</v>
      </c>
      <c r="L18" s="2" t="s">
        <v>116</v>
      </c>
    </row>
    <row r="19" spans="1:15" ht="37.5">
      <c r="A19">
        <v>67</v>
      </c>
      <c r="B19" t="s">
        <v>115</v>
      </c>
      <c r="C19">
        <v>2.55</v>
      </c>
      <c r="D19">
        <v>-0.99</v>
      </c>
      <c r="E19">
        <v>2.09</v>
      </c>
      <c r="F19">
        <v>-0.99</v>
      </c>
      <c r="G19">
        <v>1.72</v>
      </c>
      <c r="H19">
        <v>-0.99</v>
      </c>
      <c r="I19">
        <v>1.22</v>
      </c>
      <c r="J19">
        <v>-0.99</v>
      </c>
      <c r="K19">
        <v>1.48</v>
      </c>
      <c r="L19" s="2" t="s">
        <v>117</v>
      </c>
      <c r="N19" s="1">
        <f>4*PI()*(((C19*E19)^1.6075+(C19*G19)^1.6075+(E19*G19)^1.6075)/3)^(1/1.6075)*10000000000</f>
        <v>561854109679.6537</v>
      </c>
      <c r="O19" s="17">
        <f>4/3*PI()*(C19*E19*G19)*1000000000000000</f>
        <v>38397550721823590</v>
      </c>
    </row>
    <row r="20" spans="1:15" ht="25.5">
      <c r="A20">
        <v>70</v>
      </c>
      <c r="B20" t="s">
        <v>118</v>
      </c>
      <c r="C20">
        <v>1.96</v>
      </c>
      <c r="D20">
        <v>-0.99</v>
      </c>
      <c r="E20">
        <v>1.79</v>
      </c>
      <c r="F20">
        <v>-0.99</v>
      </c>
      <c r="G20">
        <v>-0.99</v>
      </c>
      <c r="H20">
        <v>-0.99</v>
      </c>
      <c r="I20">
        <v>1.1</v>
      </c>
      <c r="J20">
        <v>-0.99</v>
      </c>
      <c r="K20">
        <v>-0.99</v>
      </c>
      <c r="L20" s="2" t="s">
        <v>113</v>
      </c>
      <c r="O20" s="17">
        <f aca="true" t="shared" si="0" ref="O20:O28">4/3*PI()*(C20*E20*E20)*1000000000000000</f>
        <v>26305753282505904</v>
      </c>
    </row>
    <row r="21" spans="1:15" ht="25.5">
      <c r="A21">
        <v>74</v>
      </c>
      <c r="B21" t="s">
        <v>119</v>
      </c>
      <c r="C21">
        <v>2.46</v>
      </c>
      <c r="D21">
        <v>-0.99</v>
      </c>
      <c r="E21">
        <v>2.16</v>
      </c>
      <c r="F21">
        <v>-0.99</v>
      </c>
      <c r="G21">
        <v>-0.99</v>
      </c>
      <c r="H21">
        <v>-0.99</v>
      </c>
      <c r="I21">
        <v>1.14</v>
      </c>
      <c r="J21">
        <v>-0.99</v>
      </c>
      <c r="K21">
        <v>-0.99</v>
      </c>
      <c r="L21" s="2" t="s">
        <v>113</v>
      </c>
      <c r="O21" s="17">
        <f t="shared" si="0"/>
        <v>48076320165450410</v>
      </c>
    </row>
    <row r="22" spans="1:15" ht="25.5">
      <c r="A22">
        <v>76</v>
      </c>
      <c r="B22" t="s">
        <v>120</v>
      </c>
      <c r="C22">
        <v>0.4</v>
      </c>
      <c r="D22">
        <v>-0.99</v>
      </c>
      <c r="E22">
        <v>0.28</v>
      </c>
      <c r="F22">
        <v>-0.99</v>
      </c>
      <c r="G22">
        <v>-0.99</v>
      </c>
      <c r="H22">
        <v>-0.99</v>
      </c>
      <c r="I22">
        <v>1.45</v>
      </c>
      <c r="J22">
        <v>-0.99</v>
      </c>
      <c r="K22">
        <v>-0.99</v>
      </c>
      <c r="L22" s="2" t="s">
        <v>113</v>
      </c>
      <c r="O22" s="17">
        <f t="shared" si="0"/>
        <v>131360460822101.23</v>
      </c>
    </row>
    <row r="23" spans="1:15" ht="25.5">
      <c r="A23">
        <v>82</v>
      </c>
      <c r="B23" t="s">
        <v>121</v>
      </c>
      <c r="C23">
        <v>0.97</v>
      </c>
      <c r="D23">
        <v>-0.99</v>
      </c>
      <c r="E23">
        <v>0.61</v>
      </c>
      <c r="F23">
        <v>-0.99</v>
      </c>
      <c r="G23">
        <v>-0.99</v>
      </c>
      <c r="H23">
        <v>-0.99</v>
      </c>
      <c r="I23">
        <v>1.59</v>
      </c>
      <c r="J23">
        <v>-0.99</v>
      </c>
      <c r="K23">
        <v>-0.99</v>
      </c>
      <c r="L23" s="2" t="s">
        <v>113</v>
      </c>
      <c r="O23" s="17">
        <f t="shared" si="0"/>
        <v>1511889370144985.2</v>
      </c>
    </row>
    <row r="24" spans="1:15" ht="25.5">
      <c r="A24">
        <v>86</v>
      </c>
      <c r="B24" t="s">
        <v>122</v>
      </c>
      <c r="C24">
        <v>0.51</v>
      </c>
      <c r="D24">
        <v>-0.99</v>
      </c>
      <c r="E24">
        <v>0.38</v>
      </c>
      <c r="F24">
        <v>-0.99</v>
      </c>
      <c r="G24">
        <v>-0.99</v>
      </c>
      <c r="H24">
        <v>-0.99</v>
      </c>
      <c r="I24">
        <v>1.35</v>
      </c>
      <c r="J24">
        <v>-0.99</v>
      </c>
      <c r="K24">
        <v>-0.99</v>
      </c>
      <c r="L24" s="2" t="s">
        <v>113</v>
      </c>
      <c r="O24" s="17">
        <f t="shared" si="0"/>
        <v>308479265841288.94</v>
      </c>
    </row>
    <row r="25" spans="1:15" ht="25.5">
      <c r="A25">
        <v>87</v>
      </c>
      <c r="B25" t="s">
        <v>123</v>
      </c>
      <c r="C25">
        <v>0.49</v>
      </c>
      <c r="D25">
        <v>-0.99</v>
      </c>
      <c r="E25">
        <v>0.22</v>
      </c>
      <c r="F25">
        <v>-0.99</v>
      </c>
      <c r="G25">
        <v>-0.99</v>
      </c>
      <c r="H25">
        <v>-0.99</v>
      </c>
      <c r="I25">
        <v>2.2</v>
      </c>
      <c r="J25">
        <v>-0.99</v>
      </c>
      <c r="K25">
        <v>-0.99</v>
      </c>
      <c r="L25" s="2" t="s">
        <v>113</v>
      </c>
      <c r="O25" s="17">
        <f t="shared" si="0"/>
        <v>99341348496714.03</v>
      </c>
    </row>
    <row r="26" spans="1:15" ht="25.5">
      <c r="A26">
        <v>92</v>
      </c>
      <c r="B26" t="s">
        <v>124</v>
      </c>
      <c r="C26">
        <v>2.74</v>
      </c>
      <c r="D26">
        <v>-0.99</v>
      </c>
      <c r="E26">
        <v>1.57</v>
      </c>
      <c r="F26">
        <v>-0.99</v>
      </c>
      <c r="G26">
        <v>-0.99</v>
      </c>
      <c r="H26">
        <v>-0.99</v>
      </c>
      <c r="I26">
        <v>1.7</v>
      </c>
      <c r="J26">
        <v>0.1</v>
      </c>
      <c r="K26">
        <v>-0.99</v>
      </c>
      <c r="L26" s="2" t="s">
        <v>103</v>
      </c>
      <c r="O26" s="17">
        <f t="shared" si="0"/>
        <v>28290360193631650</v>
      </c>
    </row>
    <row r="27" spans="1:15" ht="25.5">
      <c r="A27">
        <v>110</v>
      </c>
      <c r="B27" t="s">
        <v>125</v>
      </c>
      <c r="C27">
        <v>2.61</v>
      </c>
      <c r="D27">
        <v>-0.99</v>
      </c>
      <c r="E27">
        <v>2.01</v>
      </c>
      <c r="F27">
        <v>-0.99</v>
      </c>
      <c r="G27">
        <v>-0.99</v>
      </c>
      <c r="H27">
        <v>-0.99</v>
      </c>
      <c r="I27">
        <v>1.3</v>
      </c>
      <c r="J27">
        <v>-0.99</v>
      </c>
      <c r="K27">
        <v>-0.99</v>
      </c>
      <c r="L27" s="2" t="s">
        <v>113</v>
      </c>
      <c r="O27" s="17">
        <f t="shared" si="0"/>
        <v>44169372709593060</v>
      </c>
    </row>
    <row r="28" spans="1:15" ht="25.5">
      <c r="A28">
        <v>147</v>
      </c>
      <c r="B28" t="s">
        <v>126</v>
      </c>
      <c r="C28">
        <v>0.29</v>
      </c>
      <c r="D28">
        <v>-0.99</v>
      </c>
      <c r="E28">
        <v>0.19</v>
      </c>
      <c r="F28">
        <v>-0.99</v>
      </c>
      <c r="G28">
        <v>-0.99</v>
      </c>
      <c r="H28">
        <v>-0.99</v>
      </c>
      <c r="I28">
        <v>1.53</v>
      </c>
      <c r="J28">
        <v>-0.99</v>
      </c>
      <c r="K28">
        <v>-0.99</v>
      </c>
      <c r="L28" s="2" t="s">
        <v>113</v>
      </c>
      <c r="O28" s="17">
        <f t="shared" si="0"/>
        <v>43852444653908.72</v>
      </c>
    </row>
    <row r="31" spans="1:22" ht="13.5">
      <c r="A31">
        <v>9</v>
      </c>
      <c r="B31" t="s">
        <v>19</v>
      </c>
      <c r="C31">
        <v>3.75</v>
      </c>
      <c r="G31">
        <v>2.5</v>
      </c>
      <c r="L31" s="2" t="s">
        <v>127</v>
      </c>
      <c r="N31" s="1">
        <f>1190000000000</f>
        <v>1190000000000</v>
      </c>
      <c r="O31" s="17">
        <f>4/3*PI()*300000^3</f>
        <v>1.1309733552923254E+17</v>
      </c>
      <c r="P31">
        <v>119</v>
      </c>
      <c r="Q31" s="14">
        <f>4/3*PI()*R31^3</f>
        <v>113.09733552923254</v>
      </c>
      <c r="R31" s="29">
        <v>3</v>
      </c>
      <c r="U31">
        <v>3.75</v>
      </c>
      <c r="V31">
        <v>2.5</v>
      </c>
    </row>
    <row r="32" spans="1:15" ht="25.5">
      <c r="A32">
        <v>81</v>
      </c>
      <c r="B32" t="s">
        <v>32</v>
      </c>
      <c r="C32" s="13">
        <v>2.75</v>
      </c>
      <c r="D32" s="13">
        <v>0.05</v>
      </c>
      <c r="E32" s="13">
        <v>2</v>
      </c>
      <c r="F32" s="13">
        <v>0.05</v>
      </c>
      <c r="G32" s="13">
        <v>1.65</v>
      </c>
      <c r="H32" s="13">
        <v>0.05</v>
      </c>
      <c r="L32" s="2" t="s">
        <v>128</v>
      </c>
      <c r="N32" s="1">
        <f>4*PI()*(((C32*E32)^1.6075+(C32*G32)^1.6075+(E32*G32)^1.6075)/3)^(1/1.6075)*10000000000</f>
        <v>565663564381.087</v>
      </c>
      <c r="O32" s="17">
        <f>4/3*PI()*(C32*E32*G32)*1000000000000000</f>
        <v>38013271108436490</v>
      </c>
    </row>
    <row r="33" spans="1:15" ht="25.5">
      <c r="A33">
        <v>81</v>
      </c>
      <c r="B33" t="s">
        <v>32</v>
      </c>
      <c r="C33" s="30">
        <v>2.607</v>
      </c>
      <c r="D33" s="30"/>
      <c r="E33" s="30">
        <v>2.002</v>
      </c>
      <c r="F33" s="30"/>
      <c r="G33" s="30">
        <v>1.35</v>
      </c>
      <c r="H33" s="30"/>
      <c r="L33" s="2" t="s">
        <v>129</v>
      </c>
      <c r="N33" s="1">
        <f>4*PI()*(((C33*E33)^1.6075+(C33*G33)^1.6075+(E33*G33)^1.6075)/3)^(1/1.6075)*10000000000</f>
        <v>490073686233.9769</v>
      </c>
      <c r="O33" s="17">
        <f>4/3*PI()*(C33*E33*G33)*1000000000000000</f>
        <v>29513959847843396</v>
      </c>
    </row>
    <row r="36" spans="1:20" ht="13.5">
      <c r="A36">
        <v>103</v>
      </c>
      <c r="B36" t="s">
        <v>130</v>
      </c>
      <c r="C36">
        <v>1.14</v>
      </c>
      <c r="E36">
        <v>0.43</v>
      </c>
      <c r="G36" s="13">
        <v>0.4</v>
      </c>
      <c r="L36" s="2" t="s">
        <v>131</v>
      </c>
      <c r="P36">
        <v>5.2994</v>
      </c>
      <c r="Q36">
        <v>0.82781</v>
      </c>
      <c r="R36" s="31">
        <v>0.5825</v>
      </c>
      <c r="S36">
        <v>1.579</v>
      </c>
      <c r="T36">
        <v>0.462</v>
      </c>
    </row>
  </sheetData>
  <sheetProtection selectLockedCells="1" selectUnlockedCells="1"/>
  <mergeCells count="2">
    <mergeCell ref="S2:T2"/>
    <mergeCell ref="U2:V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F. A'Hearn</dc:creator>
  <cp:keywords/>
  <dc:description/>
  <cp:lastModifiedBy>Tilden Barnes</cp:lastModifiedBy>
  <dcterms:created xsi:type="dcterms:W3CDTF">2010-09-20T00:16:18Z</dcterms:created>
  <dcterms:modified xsi:type="dcterms:W3CDTF">2011-07-26T12:00:38Z</dcterms:modified>
  <cp:category/>
  <cp:version/>
  <cp:contentType/>
  <cp:contentStatus/>
  <cp:revision>3</cp:revision>
</cp:coreProperties>
</file>